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20" windowHeight="7320" activeTab="0"/>
  </bookViews>
  <sheets>
    <sheet name="fibobelly" sheetId="1" r:id="rId1"/>
  </sheets>
  <definedNames/>
  <calcPr fullCalcOnLoad="1"/>
</workbook>
</file>

<file path=xl/sharedStrings.xml><?xml version="1.0" encoding="utf-8"?>
<sst xmlns="http://schemas.openxmlformats.org/spreadsheetml/2006/main" count="77" uniqueCount="42">
  <si>
    <t>First</t>
  </si>
  <si>
    <t>Second</t>
  </si>
  <si>
    <t>n</t>
  </si>
  <si>
    <t>mean</t>
  </si>
  <si>
    <t>stdev</t>
  </si>
  <si>
    <t>mean difference</t>
  </si>
  <si>
    <t>Ho: µ1-µ2=0</t>
  </si>
  <si>
    <t>Ho: µ1-µ2&lt;&gt;0</t>
  </si>
  <si>
    <t>Hyp</t>
  </si>
  <si>
    <t>pooled 1/√n</t>
  </si>
  <si>
    <t>Test</t>
  </si>
  <si>
    <t>degrees freedom</t>
  </si>
  <si>
    <t>pooled s</t>
  </si>
  <si>
    <t>t-statistic t</t>
  </si>
  <si>
    <t>t critical tc</t>
  </si>
  <si>
    <t>p-value</t>
  </si>
  <si>
    <t>max c</t>
  </si>
  <si>
    <t>Conf</t>
  </si>
  <si>
    <t>Error E</t>
  </si>
  <si>
    <t>Int</t>
  </si>
  <si>
    <t>mean diff – E</t>
  </si>
  <si>
    <t>mean diff</t>
  </si>
  <si>
    <t>mean diff + E</t>
  </si>
  <si>
    <t>Both include zero: Zero cannot be</t>
  </si>
  <si>
    <t>ruled out as a possible pop value</t>
  </si>
  <si>
    <t>=(1+SQRT(5))/2</t>
  </si>
  <si>
    <t>Male</t>
  </si>
  <si>
    <t>Female</t>
  </si>
  <si>
    <t>In theory the first and second ratios</t>
  </si>
  <si>
    <t>approach theFibonacci Ratio:</t>
  </si>
  <si>
    <t>Section 9.4: If n were equal, solve</t>
  </si>
  <si>
    <t>for n. Note that using tc will</t>
  </si>
  <si>
    <t>overestimate n, which isconsidered</t>
  </si>
  <si>
    <t>a "conservative" approach. Better to</t>
  </si>
  <si>
    <t>overestimate than underestimate.</t>
  </si>
  <si>
    <t>The desired Error E would be equal</t>
  </si>
  <si>
    <t>to or less than the mean difference.</t>
  </si>
  <si>
    <t>diff</t>
  </si>
  <si>
    <t>In theory the first and second ratios approach the Fibonacci Ratio:</t>
  </si>
  <si>
    <t>The desired Error E would be equal to or less than the mean difference.</t>
  </si>
  <si>
    <t>considered a "conservative" approach. Better to overestimate than underestimate.</t>
  </si>
  <si>
    <t>Section 9.4: If n were equal, solve for n. Note that using tc will overestimate n, which is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</si>
</sst>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4">
    <font>
      <sz val="10"/>
      <name val="Tahoma"/>
      <family val="2"/>
    </font>
    <font>
      <sz val="10"/>
      <name val="Arial"/>
      <family val="0"/>
    </font>
    <font>
      <b/>
      <sz val="10"/>
      <name val="Tahoma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164" fontId="0" fillId="0" borderId="2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right"/>
    </xf>
    <xf numFmtId="0" fontId="0" fillId="0" borderId="0" xfId="0" applyBorder="1" applyAlignment="1">
      <alignment horizontal="right"/>
    </xf>
    <xf numFmtId="164" fontId="0" fillId="0" borderId="2" xfId="0" applyNumberFormat="1" applyFont="1" applyBorder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3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" xfId="0" applyFont="1" applyBorder="1" applyAlignment="1">
      <alignment/>
    </xf>
    <xf numFmtId="0" fontId="2" fillId="2" borderId="5" xfId="0" applyFont="1" applyFill="1" applyBorder="1" applyAlignment="1">
      <alignment horizontal="right"/>
    </xf>
    <xf numFmtId="0" fontId="2" fillId="3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0" fillId="4" borderId="5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4" borderId="8" xfId="0" applyFont="1" applyFill="1" applyBorder="1" applyAlignment="1">
      <alignment/>
    </xf>
    <xf numFmtId="0" fontId="0" fillId="4" borderId="6" xfId="0" applyFont="1" applyFill="1" applyBorder="1" applyAlignment="1">
      <alignment horizontal="right"/>
    </xf>
    <xf numFmtId="0" fontId="0" fillId="4" borderId="6" xfId="0" applyFont="1" applyFill="1" applyBorder="1" applyAlignment="1">
      <alignment/>
    </xf>
    <xf numFmtId="0" fontId="0" fillId="4" borderId="9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0" fillId="4" borderId="11" xfId="0" applyFont="1" applyFill="1" applyBorder="1" applyAlignment="1">
      <alignment/>
    </xf>
    <xf numFmtId="0" fontId="0" fillId="4" borderId="4" xfId="0" applyFont="1" applyFill="1" applyBorder="1" applyAlignment="1">
      <alignment/>
    </xf>
    <xf numFmtId="0" fontId="0" fillId="0" borderId="0" xfId="0" applyFont="1" applyAlignment="1">
      <alignment/>
    </xf>
    <xf numFmtId="0" fontId="0" fillId="5" borderId="12" xfId="0" applyFill="1" applyBorder="1" applyAlignment="1">
      <alignment horizontal="center"/>
    </xf>
    <xf numFmtId="16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164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164" fontId="0" fillId="0" borderId="0" xfId="0" applyNumberFormat="1" applyFont="1" applyBorder="1" applyAlignment="1">
      <alignment/>
    </xf>
    <xf numFmtId="0" fontId="0" fillId="4" borderId="7" xfId="0" applyFont="1" applyFill="1" applyBorder="1" applyAlignment="1">
      <alignment/>
    </xf>
    <xf numFmtId="0" fontId="0" fillId="4" borderId="15" xfId="0" applyFont="1" applyFill="1" applyBorder="1" applyAlignment="1">
      <alignment/>
    </xf>
    <xf numFmtId="0" fontId="0" fillId="4" borderId="12" xfId="0" applyFont="1" applyFill="1" applyBorder="1" applyAlignment="1">
      <alignment horizontal="right"/>
    </xf>
    <xf numFmtId="0" fontId="0" fillId="4" borderId="12" xfId="0" applyFont="1" applyFill="1" applyBorder="1" applyAlignment="1">
      <alignment/>
    </xf>
    <xf numFmtId="0" fontId="0" fillId="0" borderId="9" xfId="0" applyFont="1" applyBorder="1" applyAlignment="1">
      <alignment/>
    </xf>
    <xf numFmtId="0" fontId="0" fillId="4" borderId="6" xfId="0" applyFill="1" applyBorder="1" applyAlignment="1">
      <alignment/>
    </xf>
    <xf numFmtId="0" fontId="0" fillId="0" borderId="6" xfId="0" applyBorder="1" applyAlignment="1">
      <alignment/>
    </xf>
    <xf numFmtId="0" fontId="0" fillId="0" borderId="5" xfId="0" applyFont="1" applyFill="1" applyBorder="1" applyAlignment="1">
      <alignment/>
    </xf>
    <xf numFmtId="0" fontId="2" fillId="6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6" xfId="0" applyFont="1" applyBorder="1" applyAlignment="1">
      <alignment horizontal="right"/>
    </xf>
    <xf numFmtId="0" fontId="0" fillId="0" borderId="6" xfId="0" applyBorder="1" applyAlignment="1">
      <alignment/>
    </xf>
    <xf numFmtId="164" fontId="0" fillId="0" borderId="6" xfId="0" applyNumberFormat="1" applyBorder="1" applyAlignment="1">
      <alignment/>
    </xf>
    <xf numFmtId="0" fontId="0" fillId="0" borderId="16" xfId="0" applyBorder="1" applyAlignment="1">
      <alignment/>
    </xf>
    <xf numFmtId="164" fontId="0" fillId="0" borderId="16" xfId="0" applyNumberFormat="1" applyBorder="1" applyAlignment="1">
      <alignment/>
    </xf>
    <xf numFmtId="0" fontId="0" fillId="7" borderId="4" xfId="0" applyFont="1" applyFill="1" applyBorder="1" applyAlignment="1">
      <alignment/>
    </xf>
    <xf numFmtId="0" fontId="0" fillId="7" borderId="3" xfId="0" applyFont="1" applyFill="1" applyBorder="1" applyAlignment="1">
      <alignment/>
    </xf>
    <xf numFmtId="0" fontId="0" fillId="7" borderId="5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6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2" fillId="5" borderId="6" xfId="0" applyFont="1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tabSelected="1" workbookViewId="0" topLeftCell="A1">
      <pane ySplit="765" topLeftCell="BM49" activePane="bottomLeft" state="split"/>
      <selection pane="topLeft" activeCell="H1" sqref="H1:I1"/>
      <selection pane="bottomLeft" activeCell="A50" sqref="A50"/>
    </sheetView>
  </sheetViews>
  <sheetFormatPr defaultColWidth="9.140625" defaultRowHeight="12.75"/>
  <cols>
    <col min="1" max="1" width="8.421875" style="0" customWidth="1"/>
    <col min="2" max="2" width="15.57421875" style="0" customWidth="1"/>
    <col min="3" max="3" width="8.57421875" style="0" customWidth="1"/>
    <col min="4" max="5" width="9.8515625" style="0" customWidth="1"/>
    <col min="6" max="6" width="7.140625" style="0" customWidth="1"/>
    <col min="7" max="7" width="8.57421875" style="0" customWidth="1"/>
    <col min="8" max="8" width="8.421875" style="0" customWidth="1"/>
    <col min="9" max="9" width="5.7109375" style="0" customWidth="1"/>
    <col min="10" max="10" width="8.57421875" style="0" customWidth="1"/>
    <col min="11" max="16384" width="9.421875" style="0" customWidth="1"/>
  </cols>
  <sheetData>
    <row r="1" spans="1:6" ht="12.75">
      <c r="A1">
        <f>67/41</f>
        <v>1.6341463414634145</v>
      </c>
      <c r="C1" s="69" t="s">
        <v>27</v>
      </c>
      <c r="D1" s="70"/>
      <c r="E1" s="71" t="s">
        <v>26</v>
      </c>
      <c r="F1" s="71"/>
    </row>
    <row r="2" spans="1:7" ht="12.75">
      <c r="A2" s="13">
        <f>41/26</f>
        <v>1.5769230769230769</v>
      </c>
      <c r="B2" s="13"/>
      <c r="C2" s="21" t="s">
        <v>0</v>
      </c>
      <c r="D2" s="23" t="s">
        <v>1</v>
      </c>
      <c r="E2" s="22" t="s">
        <v>0</v>
      </c>
      <c r="F2" s="22" t="s">
        <v>1</v>
      </c>
      <c r="G2" s="14"/>
    </row>
    <row r="3" spans="1:7" ht="12.75">
      <c r="A3" s="13"/>
      <c r="B3" s="13"/>
      <c r="C3" s="1">
        <v>1.714</v>
      </c>
      <c r="D3" s="1">
        <v>1.4</v>
      </c>
      <c r="E3" s="62">
        <v>1.634</v>
      </c>
      <c r="F3" s="62">
        <v>1.577</v>
      </c>
      <c r="G3" s="14"/>
    </row>
    <row r="4" spans="1:7" ht="12.75">
      <c r="A4" s="13"/>
      <c r="B4" s="13"/>
      <c r="C4" s="1">
        <v>1.68</v>
      </c>
      <c r="D4" s="1">
        <v>1.46</v>
      </c>
      <c r="E4" s="1">
        <v>1.693</v>
      </c>
      <c r="F4" s="1">
        <v>1.464</v>
      </c>
      <c r="G4" s="13"/>
    </row>
    <row r="5" spans="1:7" ht="12.75">
      <c r="A5" s="13"/>
      <c r="B5" s="13"/>
      <c r="C5" s="1">
        <v>1.71</v>
      </c>
      <c r="D5" s="1">
        <v>1.41</v>
      </c>
      <c r="E5" s="1">
        <v>1.659</v>
      </c>
      <c r="F5" s="1">
        <v>1.5172</v>
      </c>
      <c r="G5" s="13"/>
    </row>
    <row r="6" spans="1:7" ht="12.75">
      <c r="A6" s="13"/>
      <c r="B6" s="13"/>
      <c r="C6" s="1">
        <v>1.71</v>
      </c>
      <c r="D6" s="1">
        <v>1.41</v>
      </c>
      <c r="E6" s="1">
        <v>1.64</v>
      </c>
      <c r="F6" s="1">
        <v>1.56</v>
      </c>
      <c r="G6" s="14"/>
    </row>
    <row r="7" spans="1:7" ht="12.75">
      <c r="A7" s="13"/>
      <c r="B7" s="13"/>
      <c r="C7" s="1">
        <v>1.64</v>
      </c>
      <c r="D7" s="1">
        <v>1.56</v>
      </c>
      <c r="E7" s="66">
        <v>1.651</v>
      </c>
      <c r="F7" s="66">
        <v>1.536</v>
      </c>
      <c r="G7" s="14"/>
    </row>
    <row r="8" spans="1:7" ht="12.75">
      <c r="A8" s="13"/>
      <c r="B8" s="13"/>
      <c r="C8" s="1">
        <v>1.66</v>
      </c>
      <c r="D8" s="48">
        <v>1.52</v>
      </c>
      <c r="E8" s="67">
        <v>1.625</v>
      </c>
      <c r="F8" s="67">
        <v>1.6</v>
      </c>
      <c r="G8" s="14"/>
    </row>
    <row r="9" spans="1:7" ht="12.75">
      <c r="A9" s="13"/>
      <c r="B9" s="13"/>
      <c r="C9" s="1">
        <v>1.7</v>
      </c>
      <c r="D9" s="48">
        <v>1.44</v>
      </c>
      <c r="E9" s="63">
        <v>1.641</v>
      </c>
      <c r="F9" s="63">
        <v>1.428</v>
      </c>
      <c r="G9" s="14"/>
    </row>
    <row r="10" spans="1:7" ht="12.75">
      <c r="A10" s="13"/>
      <c r="B10" s="13"/>
      <c r="C10" s="1">
        <v>1.71</v>
      </c>
      <c r="D10" s="48">
        <v>1.4</v>
      </c>
      <c r="E10" s="63">
        <v>1.571</v>
      </c>
      <c r="F10" s="63">
        <v>1.75</v>
      </c>
      <c r="G10" s="14"/>
    </row>
    <row r="11" spans="1:7" ht="12.75">
      <c r="A11" s="14"/>
      <c r="B11" s="14"/>
      <c r="C11" s="66">
        <v>1.6315</v>
      </c>
      <c r="D11" s="48">
        <v>1.58</v>
      </c>
      <c r="E11" s="63">
        <v>1.65</v>
      </c>
      <c r="F11" s="63">
        <v>1.52</v>
      </c>
      <c r="G11" s="14"/>
    </row>
    <row r="12" spans="1:6" ht="12.75">
      <c r="A12" s="16"/>
      <c r="B12" s="17"/>
      <c r="C12" s="65">
        <v>1.67</v>
      </c>
      <c r="D12" s="64">
        <v>1.5</v>
      </c>
      <c r="E12" s="63">
        <v>1.65</v>
      </c>
      <c r="F12" s="63">
        <v>1.53</v>
      </c>
    </row>
    <row r="13" spans="1:6" ht="12.75">
      <c r="A13" s="18"/>
      <c r="B13" s="19"/>
      <c r="C13" s="20">
        <v>1.68</v>
      </c>
      <c r="D13" s="64">
        <v>1.46</v>
      </c>
      <c r="E13" s="63">
        <v>1.65</v>
      </c>
      <c r="F13" s="63">
        <v>1.53</v>
      </c>
    </row>
    <row r="14" spans="1:6" ht="12.75">
      <c r="A14" s="18"/>
      <c r="B14" s="19"/>
      <c r="C14" s="20"/>
      <c r="D14" s="15"/>
      <c r="E14" s="62">
        <v>1.67</v>
      </c>
      <c r="F14" s="62">
        <v>1.48</v>
      </c>
    </row>
    <row r="15" spans="1:6" ht="12.75">
      <c r="A15" s="18"/>
      <c r="B15" s="19"/>
      <c r="C15" s="20"/>
      <c r="D15" s="15"/>
      <c r="E15" s="1">
        <v>1.605</v>
      </c>
      <c r="F15" s="1">
        <v>1.652</v>
      </c>
    </row>
    <row r="17" spans="2:6" ht="12.75">
      <c r="B17" s="2" t="s">
        <v>2</v>
      </c>
      <c r="C17" s="3">
        <f>COUNT(C3:C15)</f>
        <v>11</v>
      </c>
      <c r="D17" s="3">
        <f>COUNT(D3:D15)</f>
        <v>11</v>
      </c>
      <c r="E17" s="3">
        <f>COUNT(E3:E15)</f>
        <v>13</v>
      </c>
      <c r="F17" s="3">
        <f>COUNT(F3:F15)</f>
        <v>13</v>
      </c>
    </row>
    <row r="18" spans="2:6" ht="12.75">
      <c r="B18" s="2" t="s">
        <v>3</v>
      </c>
      <c r="C18" s="4">
        <f>AVERAGE(C3:C15)</f>
        <v>1.6823181818181816</v>
      </c>
      <c r="D18" s="4">
        <f>AVERAGE(D3:D15)</f>
        <v>1.4672727272727273</v>
      </c>
      <c r="E18" s="4">
        <f>AVERAGE(E3:E15)</f>
        <v>1.641461538461538</v>
      </c>
      <c r="F18" s="4">
        <f>AVERAGE(F3:F15)</f>
        <v>1.549553846153846</v>
      </c>
    </row>
    <row r="19" spans="2:6" ht="12.75">
      <c r="B19" s="2" t="s">
        <v>4</v>
      </c>
      <c r="C19" s="3">
        <f>STDEV(C3:C15)</f>
        <v>0.029409414077197302</v>
      </c>
      <c r="D19" s="3">
        <f>STDEV(D3:D15)</f>
        <v>0.06451215530283903</v>
      </c>
      <c r="E19" s="3">
        <f>STDEV(E3:E15)</f>
        <v>0.02987645501233102</v>
      </c>
      <c r="F19" s="3">
        <f>STDEV(F3:F15)</f>
        <v>0.08360734233491857</v>
      </c>
    </row>
    <row r="20" ht="12.75">
      <c r="B20" s="6"/>
    </row>
    <row r="21" ht="12.75">
      <c r="B21" s="6"/>
    </row>
    <row r="22" spans="2:4" ht="12.75">
      <c r="B22" s="7" t="s">
        <v>5</v>
      </c>
      <c r="C22" s="4">
        <f>C18-E18</f>
        <v>0.04085664335664352</v>
      </c>
      <c r="D22" s="4">
        <f>D18-F18</f>
        <v>-0.08228111888111878</v>
      </c>
    </row>
    <row r="23" ht="12.75">
      <c r="B23" s="6"/>
    </row>
    <row r="24" spans="2:3" ht="12.75">
      <c r="B24" s="2" t="s">
        <v>6</v>
      </c>
      <c r="C24" s="8"/>
    </row>
    <row r="25" ht="12.75">
      <c r="B25" s="2" t="s">
        <v>7</v>
      </c>
    </row>
    <row r="26" spans="1:4" ht="12.75">
      <c r="A26" t="s">
        <v>8</v>
      </c>
      <c r="B26" s="9" t="s">
        <v>9</v>
      </c>
      <c r="C26" s="4">
        <f>SQRT((1/C17)+(1/E17))</f>
        <v>0.40967324519935133</v>
      </c>
      <c r="D26" s="4">
        <f>SQRT((1/D17)+(1/F17))</f>
        <v>0.40967324519935133</v>
      </c>
    </row>
    <row r="27" spans="1:4" ht="12.75">
      <c r="A27" t="s">
        <v>10</v>
      </c>
      <c r="B27" s="2" t="s">
        <v>11</v>
      </c>
      <c r="C27" s="3">
        <f>C17+E17-2</f>
        <v>22</v>
      </c>
      <c r="D27" s="3">
        <f>D17+F17-2</f>
        <v>22</v>
      </c>
    </row>
    <row r="28" spans="2:4" ht="12.75">
      <c r="B28" s="2" t="s">
        <v>12</v>
      </c>
      <c r="C28" s="4">
        <f>SQRT(((C17-1)*C19^2+(E17-1)*E19^2)/C27)</f>
        <v>0.0296650752208465</v>
      </c>
      <c r="D28" s="4">
        <f>SQRT(((D17-1)*D19^2+(F17-1)*F19^2)/D27)</f>
        <v>0.07552857199457562</v>
      </c>
    </row>
    <row r="29" spans="2:4" ht="12.75">
      <c r="B29" s="2" t="s">
        <v>13</v>
      </c>
      <c r="C29" s="4">
        <f>(C18-E18)/(C28*C26)</f>
        <v>3.3618600285272313</v>
      </c>
      <c r="D29" s="4">
        <f>(D18-F18)/(D28*D26)</f>
        <v>-2.6592019033156915</v>
      </c>
    </row>
    <row r="30" spans="2:4" ht="12.75">
      <c r="B30" s="2" t="s">
        <v>14</v>
      </c>
      <c r="C30" s="4">
        <f>TINV(0.05,C27)</f>
        <v>2.0738752937177196</v>
      </c>
      <c r="D30" s="4">
        <f>TINV(0.05,D27)</f>
        <v>2.0738752937177196</v>
      </c>
    </row>
    <row r="31" spans="2:4" ht="12.75">
      <c r="B31" s="2" t="s">
        <v>15</v>
      </c>
      <c r="C31" s="4">
        <f>TDIST(ABS(C29),C27,2)</f>
        <v>0.0028160573430494914</v>
      </c>
      <c r="D31" s="4">
        <f>TDIST(ABS(D29),D27,2)</f>
        <v>0.014329160445731888</v>
      </c>
    </row>
    <row r="32" spans="2:4" ht="12.75">
      <c r="B32" s="2" t="s">
        <v>16</v>
      </c>
      <c r="C32" s="4">
        <f>1-C31</f>
        <v>0.9971839426569505</v>
      </c>
      <c r="D32" s="4">
        <f>1-D31</f>
        <v>0.9856708395542682</v>
      </c>
    </row>
    <row r="33" spans="2:4" ht="12.75">
      <c r="B33" s="10"/>
      <c r="C33" s="5"/>
      <c r="D33" s="5"/>
    </row>
    <row r="34" spans="1:4" ht="12.75">
      <c r="A34" t="s">
        <v>17</v>
      </c>
      <c r="B34" s="2" t="s">
        <v>18</v>
      </c>
      <c r="C34" s="4">
        <f>C30*C28*C26</f>
        <v>0.025203780800683282</v>
      </c>
      <c r="D34" s="4">
        <f>D30*D28*D26</f>
        <v>0.06416992232678351</v>
      </c>
    </row>
    <row r="35" spans="1:4" ht="12.75">
      <c r="A35" t="s">
        <v>19</v>
      </c>
      <c r="B35" s="9" t="s">
        <v>20</v>
      </c>
      <c r="C35" s="11">
        <f>C36-C34</f>
        <v>0.015652862555960236</v>
      </c>
      <c r="D35" s="11">
        <f>D36-D34</f>
        <v>-0.14645104120790228</v>
      </c>
    </row>
    <row r="36" spans="2:4" ht="12.75">
      <c r="B36" s="9" t="s">
        <v>21</v>
      </c>
      <c r="C36" s="11">
        <f>C22</f>
        <v>0.04085664335664352</v>
      </c>
      <c r="D36" s="11">
        <f>D22</f>
        <v>-0.08228111888111878</v>
      </c>
    </row>
    <row r="37" spans="2:4" ht="12.75">
      <c r="B37" s="9" t="s">
        <v>22</v>
      </c>
      <c r="C37" s="4">
        <f>C36+C34</f>
        <v>0.0660604241573268</v>
      </c>
      <c r="D37" s="4">
        <f>D36+D34</f>
        <v>-0.018111196554335268</v>
      </c>
    </row>
    <row r="38" spans="2:4" ht="12.75">
      <c r="B38" s="68" t="s">
        <v>23</v>
      </c>
      <c r="C38" s="68"/>
      <c r="D38" s="68"/>
    </row>
    <row r="39" spans="2:4" ht="12.75">
      <c r="B39" s="68" t="s">
        <v>24</v>
      </c>
      <c r="C39" s="68"/>
      <c r="D39" s="68"/>
    </row>
    <row r="41" spans="1:6" ht="12.75">
      <c r="A41" s="68" t="s">
        <v>41</v>
      </c>
      <c r="B41" s="68"/>
      <c r="C41" s="68"/>
      <c r="D41" s="68"/>
      <c r="E41" s="68"/>
      <c r="F41" s="68"/>
    </row>
    <row r="42" spans="1:6" ht="12.75">
      <c r="A42" s="68" t="s">
        <v>40</v>
      </c>
      <c r="B42" s="68"/>
      <c r="C42" s="68"/>
      <c r="D42" s="68"/>
      <c r="E42" s="68"/>
      <c r="F42" s="68"/>
    </row>
    <row r="43" spans="1:6" ht="12.75">
      <c r="A43" s="68" t="s">
        <v>39</v>
      </c>
      <c r="B43" s="68"/>
      <c r="C43" s="68"/>
      <c r="D43" s="68"/>
      <c r="E43" s="68"/>
      <c r="F43" s="68"/>
    </row>
    <row r="45" spans="2:4" ht="12.75">
      <c r="B45" s="2" t="s">
        <v>2</v>
      </c>
      <c r="C45" s="3">
        <f>(2/(C22/(C30*C28))^2)</f>
        <v>4.534827921203936</v>
      </c>
      <c r="D45" s="3">
        <f>(2/(D22/(D30*D28))^2)</f>
        <v>7.24798759213431</v>
      </c>
    </row>
    <row r="47" spans="1:6" ht="12.75">
      <c r="A47" s="68" t="s">
        <v>38</v>
      </c>
      <c r="B47" s="68"/>
      <c r="C47" s="68"/>
      <c r="D47" s="68"/>
      <c r="E47" s="68"/>
      <c r="F47" s="68"/>
    </row>
    <row r="48" ht="12.75">
      <c r="B48" t="s">
        <v>25</v>
      </c>
    </row>
    <row r="49" ht="12.75">
      <c r="B49" s="12">
        <f>(1+SQRT(5))/2</f>
        <v>1.618033988749895</v>
      </c>
    </row>
    <row r="50" spans="1:9" ht="12.75">
      <c r="A50">
        <f>67/41</f>
        <v>1.6341463414634145</v>
      </c>
      <c r="C50" s="69" t="s">
        <v>27</v>
      </c>
      <c r="D50" s="70"/>
      <c r="E50" s="34"/>
      <c r="F50" s="71" t="s">
        <v>26</v>
      </c>
      <c r="G50" s="71"/>
      <c r="H50" s="52"/>
      <c r="I50" s="53"/>
    </row>
    <row r="51" spans="1:9" ht="12.75">
      <c r="A51" s="13">
        <f>41/26</f>
        <v>1.5769230769230769</v>
      </c>
      <c r="B51" s="13"/>
      <c r="C51" s="21" t="s">
        <v>0</v>
      </c>
      <c r="D51" s="23" t="s">
        <v>1</v>
      </c>
      <c r="E51" s="41" t="s">
        <v>37</v>
      </c>
      <c r="F51" s="22" t="s">
        <v>0</v>
      </c>
      <c r="G51" s="22" t="s">
        <v>1</v>
      </c>
      <c r="H51" s="22" t="s">
        <v>37</v>
      </c>
      <c r="I51" s="14"/>
    </row>
    <row r="52" spans="1:9" ht="12.75">
      <c r="A52" s="13"/>
      <c r="B52" s="13"/>
      <c r="C52" s="25">
        <v>1.714</v>
      </c>
      <c r="D52" s="25">
        <v>1.4</v>
      </c>
      <c r="E52" s="24">
        <f>C52-D52</f>
        <v>0.31400000000000006</v>
      </c>
      <c r="F52" s="24">
        <v>1.634</v>
      </c>
      <c r="G52" s="44">
        <v>1.577</v>
      </c>
      <c r="H52" s="49">
        <f>F52-G52</f>
        <v>0.05699999999999994</v>
      </c>
      <c r="I52" s="14"/>
    </row>
    <row r="53" spans="1:9" ht="12.75">
      <c r="A53" s="13"/>
      <c r="B53" s="13"/>
      <c r="C53" s="25">
        <v>1.68</v>
      </c>
      <c r="D53" s="25">
        <v>1.46</v>
      </c>
      <c r="E53" s="24">
        <f aca="true" t="shared" si="0" ref="E53:E70">C53-D53</f>
        <v>0.21999999999999997</v>
      </c>
      <c r="F53" s="25">
        <v>1.693</v>
      </c>
      <c r="G53" s="29">
        <v>1.464</v>
      </c>
      <c r="H53" s="49">
        <f aca="true" t="shared" si="1" ref="H53:H75">F53-G53</f>
        <v>0.2290000000000001</v>
      </c>
      <c r="I53" s="13"/>
    </row>
    <row r="54" spans="1:9" ht="12.75">
      <c r="A54" s="13"/>
      <c r="B54" s="13"/>
      <c r="C54" s="25">
        <v>1.71</v>
      </c>
      <c r="D54" s="25">
        <v>1.41</v>
      </c>
      <c r="E54" s="24">
        <f t="shared" si="0"/>
        <v>0.30000000000000004</v>
      </c>
      <c r="F54" s="25">
        <v>1.659</v>
      </c>
      <c r="G54" s="29">
        <v>1.5172</v>
      </c>
      <c r="H54" s="49">
        <f t="shared" si="1"/>
        <v>0.14179999999999993</v>
      </c>
      <c r="I54" s="14"/>
    </row>
    <row r="55" spans="1:9" ht="12.75">
      <c r="A55" s="13"/>
      <c r="B55" s="13"/>
      <c r="C55" s="25">
        <v>1.71</v>
      </c>
      <c r="D55" s="25">
        <v>1.41</v>
      </c>
      <c r="E55" s="24">
        <f t="shared" si="0"/>
        <v>0.30000000000000004</v>
      </c>
      <c r="F55" s="25">
        <v>1.64</v>
      </c>
      <c r="G55" s="29">
        <v>1.56</v>
      </c>
      <c r="H55" s="49">
        <f t="shared" si="1"/>
        <v>0.07999999999999985</v>
      </c>
      <c r="I55" s="14"/>
    </row>
    <row r="56" spans="1:9" ht="12.75">
      <c r="A56" s="13"/>
      <c r="B56" s="13"/>
      <c r="C56" s="25">
        <v>1.64</v>
      </c>
      <c r="D56" s="25">
        <v>1.56</v>
      </c>
      <c r="E56" s="24">
        <f t="shared" si="0"/>
        <v>0.07999999999999985</v>
      </c>
      <c r="F56" s="26">
        <v>1.651</v>
      </c>
      <c r="G56" s="45">
        <v>1.536</v>
      </c>
      <c r="H56" s="49">
        <f t="shared" si="1"/>
        <v>0.11499999999999999</v>
      </c>
      <c r="I56" s="14"/>
    </row>
    <row r="57" spans="1:9" ht="12.75">
      <c r="A57" s="13"/>
      <c r="B57" s="13"/>
      <c r="C57" s="25">
        <v>1.66</v>
      </c>
      <c r="D57" s="29">
        <v>1.52</v>
      </c>
      <c r="E57" s="24">
        <f t="shared" si="0"/>
        <v>0.1399999999999999</v>
      </c>
      <c r="F57" s="27">
        <v>1.625</v>
      </c>
      <c r="G57" s="46">
        <v>1.6</v>
      </c>
      <c r="H57" s="49">
        <f t="shared" si="1"/>
        <v>0.02499999999999991</v>
      </c>
      <c r="I57" s="14"/>
    </row>
    <row r="58" spans="1:9" ht="12.75">
      <c r="A58" s="13"/>
      <c r="B58" s="13"/>
      <c r="C58" s="25">
        <v>1.7</v>
      </c>
      <c r="D58" s="29">
        <v>1.44</v>
      </c>
      <c r="E58" s="24">
        <f t="shared" si="0"/>
        <v>0.26</v>
      </c>
      <c r="F58" s="28">
        <v>1.641</v>
      </c>
      <c r="G58" s="47">
        <v>1.428</v>
      </c>
      <c r="H58" s="49">
        <f t="shared" si="1"/>
        <v>0.21300000000000008</v>
      </c>
      <c r="I58" s="14"/>
    </row>
    <row r="59" spans="1:9" ht="12.75">
      <c r="A59" s="13"/>
      <c r="B59" s="13"/>
      <c r="C59" s="25">
        <v>1.71</v>
      </c>
      <c r="D59" s="29">
        <v>1.4</v>
      </c>
      <c r="E59" s="24">
        <f t="shared" si="0"/>
        <v>0.31000000000000005</v>
      </c>
      <c r="F59" s="28">
        <v>1.571</v>
      </c>
      <c r="G59" s="47">
        <v>1.75</v>
      </c>
      <c r="H59" s="49">
        <f t="shared" si="1"/>
        <v>-0.17900000000000005</v>
      </c>
      <c r="I59" s="14"/>
    </row>
    <row r="60" spans="1:9" ht="12.75">
      <c r="A60" s="14"/>
      <c r="B60" s="14"/>
      <c r="C60" s="26">
        <v>1.6315</v>
      </c>
      <c r="D60" s="29">
        <v>1.58</v>
      </c>
      <c r="E60" s="24">
        <f t="shared" si="0"/>
        <v>0.05149999999999988</v>
      </c>
      <c r="F60" s="28">
        <v>1.65</v>
      </c>
      <c r="G60" s="47">
        <v>1.52</v>
      </c>
      <c r="H60" s="49">
        <f t="shared" si="1"/>
        <v>0.1299999999999999</v>
      </c>
      <c r="I60" s="14"/>
    </row>
    <row r="61" spans="1:8" ht="12.75">
      <c r="A61" s="16"/>
      <c r="B61" s="17"/>
      <c r="C61" s="30">
        <v>1.67</v>
      </c>
      <c r="D61" s="31">
        <v>1.5</v>
      </c>
      <c r="E61" s="24">
        <f t="shared" si="0"/>
        <v>0.16999999999999993</v>
      </c>
      <c r="F61" s="28">
        <v>1.65</v>
      </c>
      <c r="G61" s="47">
        <v>1.53</v>
      </c>
      <c r="H61" s="49">
        <f t="shared" si="1"/>
        <v>0.11999999999999988</v>
      </c>
    </row>
    <row r="62" spans="1:8" ht="12.75">
      <c r="A62" s="18"/>
      <c r="B62" s="19"/>
      <c r="C62" s="32">
        <v>1.68</v>
      </c>
      <c r="D62" s="31">
        <v>1.46</v>
      </c>
      <c r="E62" s="24">
        <f t="shared" si="0"/>
        <v>0.21999999999999997</v>
      </c>
      <c r="F62" s="28">
        <v>1.65</v>
      </c>
      <c r="G62" s="47">
        <v>1.53</v>
      </c>
      <c r="H62" s="49">
        <f t="shared" si="1"/>
        <v>0.11999999999999988</v>
      </c>
    </row>
    <row r="63" spans="1:8" ht="12.75">
      <c r="A63" s="18"/>
      <c r="B63" s="19"/>
      <c r="C63" s="20">
        <v>1.61</v>
      </c>
      <c r="D63" s="15">
        <v>1.62</v>
      </c>
      <c r="E63" s="51">
        <f t="shared" si="0"/>
        <v>-0.010000000000000009</v>
      </c>
      <c r="F63" s="24">
        <v>1.67</v>
      </c>
      <c r="G63" s="44">
        <v>1.48</v>
      </c>
      <c r="H63" s="49">
        <f t="shared" si="1"/>
        <v>0.18999999999999995</v>
      </c>
    </row>
    <row r="64" spans="1:8" ht="12.75">
      <c r="A64" s="18"/>
      <c r="B64" s="19"/>
      <c r="C64" s="20">
        <v>1.65</v>
      </c>
      <c r="D64" s="15">
        <v>1.55</v>
      </c>
      <c r="E64" s="51">
        <f t="shared" si="0"/>
        <v>0.09999999999999987</v>
      </c>
      <c r="F64" s="25">
        <v>1.605</v>
      </c>
      <c r="G64" s="29">
        <v>1.652</v>
      </c>
      <c r="H64" s="49">
        <f t="shared" si="1"/>
        <v>-0.04699999999999993</v>
      </c>
    </row>
    <row r="65" spans="1:8" ht="12.75">
      <c r="A65" s="18"/>
      <c r="B65" s="19"/>
      <c r="C65" s="20">
        <v>1.63</v>
      </c>
      <c r="D65" s="15">
        <v>1.58</v>
      </c>
      <c r="E65" s="51">
        <f t="shared" si="0"/>
        <v>0.04999999999999982</v>
      </c>
      <c r="F65" s="1">
        <v>1.69</v>
      </c>
      <c r="G65" s="48">
        <v>1.44</v>
      </c>
      <c r="H65" s="50">
        <f t="shared" si="1"/>
        <v>0.25</v>
      </c>
    </row>
    <row r="66" spans="1:8" ht="12.75">
      <c r="A66" s="18"/>
      <c r="B66" s="19"/>
      <c r="C66" s="59">
        <v>1.6</v>
      </c>
      <c r="D66" s="60">
        <v>1.67</v>
      </c>
      <c r="E66" s="61">
        <f t="shared" si="0"/>
        <v>-0.06999999999999984</v>
      </c>
      <c r="F66" s="1">
        <v>1.91</v>
      </c>
      <c r="G66" s="48">
        <v>1.1</v>
      </c>
      <c r="H66" s="50">
        <f t="shared" si="1"/>
        <v>0.8099999999999998</v>
      </c>
    </row>
    <row r="67" spans="1:8" ht="12.75">
      <c r="A67" s="18"/>
      <c r="B67" s="19"/>
      <c r="C67" s="20">
        <v>1.68</v>
      </c>
      <c r="D67" s="15">
        <v>1.48</v>
      </c>
      <c r="E67" s="51">
        <f t="shared" si="0"/>
        <v>0.19999999999999996</v>
      </c>
      <c r="F67" s="1">
        <v>1.66</v>
      </c>
      <c r="G67" s="48">
        <v>1.52</v>
      </c>
      <c r="H67" s="50">
        <f t="shared" si="1"/>
        <v>0.1399999999999999</v>
      </c>
    </row>
    <row r="68" spans="1:8" ht="12.75">
      <c r="A68" s="18"/>
      <c r="B68" s="19"/>
      <c r="C68" s="20">
        <v>1.71</v>
      </c>
      <c r="D68" s="15">
        <v>1.41</v>
      </c>
      <c r="E68" s="51">
        <f t="shared" si="0"/>
        <v>0.30000000000000004</v>
      </c>
      <c r="F68" s="1">
        <v>1.61</v>
      </c>
      <c r="G68" s="48">
        <v>1.62</v>
      </c>
      <c r="H68" s="50">
        <f t="shared" si="1"/>
        <v>-0.010000000000000009</v>
      </c>
    </row>
    <row r="69" spans="1:8" ht="12.75">
      <c r="A69" s="18"/>
      <c r="B69" s="19"/>
      <c r="C69" s="20">
        <v>1.72</v>
      </c>
      <c r="D69" s="15">
        <v>1.38</v>
      </c>
      <c r="E69" s="51">
        <f t="shared" si="0"/>
        <v>0.3400000000000001</v>
      </c>
      <c r="F69" s="1">
        <v>1.68</v>
      </c>
      <c r="G69" s="48">
        <v>1.46</v>
      </c>
      <c r="H69" s="50">
        <f t="shared" si="1"/>
        <v>0.21999999999999997</v>
      </c>
    </row>
    <row r="70" spans="1:8" ht="12.75">
      <c r="A70" s="18"/>
      <c r="B70" s="19"/>
      <c r="C70" s="59">
        <v>1.6</v>
      </c>
      <c r="D70" s="60">
        <v>1.67</v>
      </c>
      <c r="E70" s="61">
        <f t="shared" si="0"/>
        <v>-0.06999999999999984</v>
      </c>
      <c r="F70" s="1">
        <v>1.64</v>
      </c>
      <c r="G70" s="48">
        <v>1.56</v>
      </c>
      <c r="H70" s="50">
        <f t="shared" si="1"/>
        <v>0.07999999999999985</v>
      </c>
    </row>
    <row r="71" spans="1:8" ht="12.75">
      <c r="A71" s="18"/>
      <c r="B71" s="19"/>
      <c r="C71" s="20"/>
      <c r="D71" s="15"/>
      <c r="E71" s="15"/>
      <c r="F71" s="1">
        <v>1.73</v>
      </c>
      <c r="G71" s="48">
        <v>1.36</v>
      </c>
      <c r="H71" s="50">
        <f t="shared" si="1"/>
        <v>0.3699999999999999</v>
      </c>
    </row>
    <row r="72" spans="1:8" ht="12.75">
      <c r="A72" s="18"/>
      <c r="B72" s="19"/>
      <c r="C72" s="20"/>
      <c r="D72" s="15"/>
      <c r="E72" s="15"/>
      <c r="F72" s="1">
        <v>1.65</v>
      </c>
      <c r="G72" s="48">
        <v>1.54</v>
      </c>
      <c r="H72" s="50">
        <f t="shared" si="1"/>
        <v>0.10999999999999988</v>
      </c>
    </row>
    <row r="73" spans="1:8" ht="12.75">
      <c r="A73" s="18"/>
      <c r="B73" s="19"/>
      <c r="C73" s="20"/>
      <c r="D73" s="15"/>
      <c r="E73" s="15"/>
      <c r="F73" s="1">
        <v>1.7</v>
      </c>
      <c r="G73" s="48">
        <v>1.43</v>
      </c>
      <c r="H73" s="50">
        <f t="shared" si="1"/>
        <v>0.27</v>
      </c>
    </row>
    <row r="74" spans="1:8" ht="12.75">
      <c r="A74" s="18"/>
      <c r="B74" s="19"/>
      <c r="C74" s="20"/>
      <c r="D74" s="15"/>
      <c r="E74" s="15"/>
      <c r="F74" s="1">
        <v>1.62</v>
      </c>
      <c r="G74" s="48">
        <v>1.59</v>
      </c>
      <c r="H74" s="50">
        <f t="shared" si="1"/>
        <v>0.030000000000000027</v>
      </c>
    </row>
    <row r="75" spans="1:8" ht="12.75">
      <c r="A75" s="18"/>
      <c r="B75" s="19"/>
      <c r="C75" s="20"/>
      <c r="D75" s="15"/>
      <c r="E75" s="15"/>
      <c r="F75" s="1">
        <v>1.67</v>
      </c>
      <c r="G75" s="48">
        <v>1.5</v>
      </c>
      <c r="H75" s="50">
        <f t="shared" si="1"/>
        <v>0.16999999999999993</v>
      </c>
    </row>
    <row r="77" spans="2:7" ht="12.75">
      <c r="B77" s="54" t="s">
        <v>2</v>
      </c>
      <c r="C77" s="55">
        <f>COUNT(C52:C75)</f>
        <v>19</v>
      </c>
      <c r="D77" s="55">
        <f>COUNT(D52:D75)</f>
        <v>19</v>
      </c>
      <c r="E77" s="57"/>
      <c r="F77" s="55">
        <f>COUNT(F52:F75)</f>
        <v>24</v>
      </c>
      <c r="G77" s="55">
        <f>COUNT(G52:G75)</f>
        <v>24</v>
      </c>
    </row>
    <row r="78" spans="2:7" ht="12.75">
      <c r="B78" s="54" t="s">
        <v>3</v>
      </c>
      <c r="C78" s="56">
        <f>AVERAGE(C52:C75)</f>
        <v>1.6687105263157893</v>
      </c>
      <c r="D78" s="56">
        <f>AVERAGE(D52:D75)</f>
        <v>1.5</v>
      </c>
      <c r="E78" s="58"/>
      <c r="F78" s="56">
        <f>AVERAGE(F52:F75)</f>
        <v>1.6624583333333331</v>
      </c>
      <c r="G78" s="56">
        <f>AVERAGE(G52:G75)</f>
        <v>1.5110083333333335</v>
      </c>
    </row>
    <row r="79" spans="2:7" ht="12.75">
      <c r="B79" s="54" t="s">
        <v>4</v>
      </c>
      <c r="C79" s="55">
        <f>STDEV(C52:C75)</f>
        <v>0.04074763653319843</v>
      </c>
      <c r="D79" s="55">
        <f>STDEV(D52:D75)</f>
        <v>0.09351173426070437</v>
      </c>
      <c r="E79" s="57"/>
      <c r="F79" s="55">
        <f>STDEV(F52:F75)</f>
        <v>0.0625661244407625</v>
      </c>
      <c r="G79" s="55">
        <f>STDEV(G52:G75)</f>
        <v>0.1199087403590446</v>
      </c>
    </row>
    <row r="80" ht="12.75">
      <c r="B80" s="6"/>
    </row>
    <row r="81" ht="12.75">
      <c r="B81" s="6"/>
    </row>
    <row r="82" spans="2:10" ht="12.75">
      <c r="B82" s="7" t="s">
        <v>5</v>
      </c>
      <c r="C82" s="4">
        <f>C78-F78</f>
        <v>0.006252192982456162</v>
      </c>
      <c r="D82" s="35">
        <f>D78-G78</f>
        <v>-0.011008333333333509</v>
      </c>
      <c r="E82" s="5"/>
      <c r="F82" s="38" t="s">
        <v>30</v>
      </c>
      <c r="G82" s="13"/>
      <c r="H82" s="13"/>
      <c r="I82" s="13"/>
      <c r="J82" s="13"/>
    </row>
    <row r="83" spans="2:10" ht="12.75">
      <c r="B83" s="6"/>
      <c r="F83" s="38" t="s">
        <v>31</v>
      </c>
      <c r="G83" s="13"/>
      <c r="H83" s="13"/>
      <c r="I83" s="13"/>
      <c r="J83" s="13"/>
    </row>
    <row r="84" spans="2:10" ht="12.75">
      <c r="B84" s="2" t="s">
        <v>6</v>
      </c>
      <c r="C84" s="8"/>
      <c r="F84" s="38" t="s">
        <v>32</v>
      </c>
      <c r="G84" s="13"/>
      <c r="H84" s="13"/>
      <c r="I84" s="13"/>
      <c r="J84" s="13"/>
    </row>
    <row r="85" spans="2:6" ht="12.75">
      <c r="B85" s="2" t="s">
        <v>7</v>
      </c>
      <c r="F85" s="39" t="s">
        <v>33</v>
      </c>
    </row>
    <row r="86" spans="1:6" ht="12.75">
      <c r="A86" t="s">
        <v>8</v>
      </c>
      <c r="B86" s="9" t="s">
        <v>9</v>
      </c>
      <c r="C86" s="4">
        <f>SQRT((1/C77)+(1/F77))</f>
        <v>0.3070801941090227</v>
      </c>
      <c r="D86" s="35">
        <f>SQRT((1/D77)+(1/G77))</f>
        <v>0.3070801941090227</v>
      </c>
      <c r="E86" s="5"/>
      <c r="F86" s="39" t="s">
        <v>34</v>
      </c>
    </row>
    <row r="87" spans="1:6" ht="12.75">
      <c r="A87" t="s">
        <v>10</v>
      </c>
      <c r="B87" s="2" t="s">
        <v>11</v>
      </c>
      <c r="C87" s="3">
        <f>C77+F77-2</f>
        <v>41</v>
      </c>
      <c r="D87" s="36">
        <f>D77+G77-2</f>
        <v>41</v>
      </c>
      <c r="E87" s="42"/>
      <c r="F87" s="39" t="s">
        <v>35</v>
      </c>
    </row>
    <row r="88" spans="2:6" ht="12.75">
      <c r="B88" s="2" t="s">
        <v>12</v>
      </c>
      <c r="C88" s="4">
        <f>SQRT(((C77-1)*C79^2+(F77-1)*F79^2)/C87)</f>
        <v>0.05408228063547386</v>
      </c>
      <c r="D88" s="35">
        <f>SQRT(((D77-1)*D79^2+(G77-1)*G79^2)/D87)</f>
        <v>0.10910907926869268</v>
      </c>
      <c r="E88" s="5"/>
      <c r="F88" s="39" t="s">
        <v>36</v>
      </c>
    </row>
    <row r="89" spans="2:6" ht="12.75">
      <c r="B89" s="2" t="s">
        <v>13</v>
      </c>
      <c r="C89" s="4">
        <f>(C78-F78)/(C88*C86)</f>
        <v>0.3764658363179286</v>
      </c>
      <c r="D89" s="35">
        <f>(D78-G78)/(D88*D86)</f>
        <v>-0.328555600254037</v>
      </c>
      <c r="E89" s="5"/>
      <c r="F89" s="39"/>
    </row>
    <row r="90" spans="2:9" ht="12.75">
      <c r="B90" s="2" t="s">
        <v>14</v>
      </c>
      <c r="C90" s="4">
        <f>TINV(0.05,C87)</f>
        <v>2.019542080233805</v>
      </c>
      <c r="D90" s="35">
        <f>TINV(0.05,D87)</f>
        <v>2.019542080233805</v>
      </c>
      <c r="E90" s="5"/>
      <c r="F90" s="39"/>
      <c r="G90" s="2" t="s">
        <v>2</v>
      </c>
      <c r="H90" s="3">
        <f>(2/(C82/(C90*C88))^2)</f>
        <v>610.3529595260319</v>
      </c>
      <c r="I90" s="3">
        <f>(2/(D82/(D90*D88))^2)</f>
        <v>801.3356201466767</v>
      </c>
    </row>
    <row r="91" spans="2:6" ht="12.75">
      <c r="B91" s="2" t="s">
        <v>15</v>
      </c>
      <c r="C91" s="4">
        <f>TDIST(ABS(C89),C87,2)</f>
        <v>0.7085118762648666</v>
      </c>
      <c r="D91" s="35">
        <f>TDIST(ABS(D89),D87,2)</f>
        <v>0.744163871840356</v>
      </c>
      <c r="E91" s="5"/>
      <c r="F91" s="39"/>
    </row>
    <row r="92" spans="2:9" ht="12.75">
      <c r="B92" s="2" t="s">
        <v>16</v>
      </c>
      <c r="C92" s="4">
        <f>1-C91</f>
        <v>0.29148812373513344</v>
      </c>
      <c r="D92" s="35">
        <f>1-D91</f>
        <v>0.25583612815964396</v>
      </c>
      <c r="E92" s="5"/>
      <c r="F92" s="38" t="s">
        <v>28</v>
      </c>
      <c r="G92" s="13"/>
      <c r="H92" s="13"/>
      <c r="I92" s="13"/>
    </row>
    <row r="93" spans="2:9" ht="12.75">
      <c r="B93" s="10"/>
      <c r="C93" s="5"/>
      <c r="D93" s="5"/>
      <c r="E93" s="5"/>
      <c r="F93" s="40" t="s">
        <v>29</v>
      </c>
      <c r="G93" s="13"/>
      <c r="H93" s="13"/>
      <c r="I93" s="13"/>
    </row>
    <row r="94" spans="1:7" ht="12.75">
      <c r="A94" t="s">
        <v>17</v>
      </c>
      <c r="B94" s="2" t="s">
        <v>18</v>
      </c>
      <c r="C94" s="4">
        <f>C90*C88*C86</f>
        <v>0.033539741468464807</v>
      </c>
      <c r="D94" s="35">
        <f>D90*D88*D86</f>
        <v>0.06766523651618786</v>
      </c>
      <c r="E94" s="5"/>
      <c r="F94" s="39"/>
      <c r="G94" t="s">
        <v>25</v>
      </c>
    </row>
    <row r="95" spans="1:7" ht="12.75">
      <c r="A95" t="s">
        <v>19</v>
      </c>
      <c r="B95" s="9" t="s">
        <v>20</v>
      </c>
      <c r="C95" s="11">
        <f>C96-C94</f>
        <v>-0.027287548486008645</v>
      </c>
      <c r="D95" s="37">
        <f>D96-D94</f>
        <v>-0.07867356984952137</v>
      </c>
      <c r="E95" s="43"/>
      <c r="F95" s="39"/>
      <c r="G95" s="12">
        <f>(1+SQRT(5))/2</f>
        <v>1.618033988749895</v>
      </c>
    </row>
    <row r="96" spans="2:10" ht="12.75">
      <c r="B96" s="9" t="s">
        <v>21</v>
      </c>
      <c r="C96" s="11">
        <f>C82</f>
        <v>0.006252192982456162</v>
      </c>
      <c r="D96" s="37">
        <f>D82</f>
        <v>-0.011008333333333509</v>
      </c>
      <c r="E96" s="43"/>
      <c r="F96" s="39"/>
      <c r="J96" s="13"/>
    </row>
    <row r="97" spans="2:10" ht="12.75">
      <c r="B97" s="9" t="s">
        <v>22</v>
      </c>
      <c r="C97" s="4">
        <f>C96+C94</f>
        <v>0.03979193445092097</v>
      </c>
      <c r="D97" s="35">
        <f>D96+D94</f>
        <v>0.05665690318285435</v>
      </c>
      <c r="E97" s="5"/>
      <c r="F97" s="39"/>
      <c r="J97" s="13"/>
    </row>
    <row r="98" spans="2:6" ht="12.75">
      <c r="B98" s="68" t="s">
        <v>23</v>
      </c>
      <c r="C98" s="68"/>
      <c r="D98" s="68"/>
      <c r="E98" s="33"/>
      <c r="F98" s="39"/>
    </row>
    <row r="99" spans="2:6" ht="12.75">
      <c r="B99" s="68" t="s">
        <v>24</v>
      </c>
      <c r="C99" s="68"/>
      <c r="D99" s="68"/>
      <c r="E99" s="33"/>
      <c r="F99" s="39"/>
    </row>
  </sheetData>
  <mergeCells count="12">
    <mergeCell ref="C50:D50"/>
    <mergeCell ref="F50:G50"/>
    <mergeCell ref="B98:D98"/>
    <mergeCell ref="B99:D99"/>
    <mergeCell ref="A42:F42"/>
    <mergeCell ref="A43:F43"/>
    <mergeCell ref="A47:F47"/>
    <mergeCell ref="C1:D1"/>
    <mergeCell ref="E1:F1"/>
    <mergeCell ref="B38:D38"/>
    <mergeCell ref="B39:D39"/>
    <mergeCell ref="A41:F41"/>
  </mergeCells>
  <printOptions/>
  <pageMargins left="0.7479166666666667" right="0.7479166666666667" top="0.9840277777777778" bottom="0.9840277777777778" header="0.5118055555555556" footer="0.5118055555555556"/>
  <pageSetup horizontalDpi="1200" verticalDpi="1200" orientation="portrait" r:id="rId1"/>
  <headerFooter alignWithMargins="0">
    <oddHeader>&amp;L&amp;F &amp;A&amp;RPage &amp;P</oddHeader>
    <oddFooter>&amp;C&amp;D &amp;T</oddFooter>
  </headerFooter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Lee Ling</dc:creator>
  <cp:keywords/>
  <dc:description/>
  <cp:lastModifiedBy>Dana Lee Ling</cp:lastModifiedBy>
  <cp:lastPrinted>2005-12-08T21:52:12Z</cp:lastPrinted>
  <dcterms:created xsi:type="dcterms:W3CDTF">2005-03-10T21:43:41Z</dcterms:created>
  <dcterms:modified xsi:type="dcterms:W3CDTF">2005-12-08T21:54:59Z</dcterms:modified>
  <cp:category/>
  <cp:version/>
  <cp:contentType/>
  <cp:contentStatus/>
  <cp:revision>10</cp:revision>
</cp:coreProperties>
</file>